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40" windowHeight="10035"/>
  </bookViews>
  <sheets>
    <sheet name="INGRESOS" sheetId="2" r:id="rId1"/>
    <sheet name="HOJA" sheetId="3" r:id="rId2"/>
    <sheet name="HOJA2" sheetId="4" r:id="rId3"/>
  </sheets>
  <externalReferences>
    <externalReference r:id="rId4"/>
  </externalReferences>
  <definedNames>
    <definedName name="_xlnm.Print_Area" localSheetId="0">INGRESOS!$A$1:$N$56</definedName>
  </definedNames>
  <calcPr calcId="144525"/>
</workbook>
</file>

<file path=xl/calcChain.xml><?xml version="1.0" encoding="utf-8"?>
<calcChain xmlns="http://schemas.openxmlformats.org/spreadsheetml/2006/main">
  <c r="M15" i="2" l="1"/>
  <c r="N21" i="2"/>
  <c r="M14" i="2"/>
  <c r="M9" i="2"/>
  <c r="L15" i="2"/>
  <c r="L14" i="2"/>
  <c r="L9" i="2"/>
  <c r="K15" i="2"/>
  <c r="K14" i="2"/>
  <c r="K9" i="2"/>
  <c r="J15" i="2"/>
  <c r="J14" i="2"/>
  <c r="J9" i="2"/>
  <c r="I15" i="2"/>
  <c r="I14" i="2"/>
  <c r="H14" i="2"/>
  <c r="I9" i="2"/>
  <c r="H15" i="2"/>
  <c r="H9" i="2"/>
  <c r="G15" i="2"/>
  <c r="G14" i="2"/>
  <c r="G9" i="2"/>
  <c r="F15" i="2"/>
  <c r="F14" i="2"/>
  <c r="F9" i="2"/>
  <c r="E14" i="2"/>
  <c r="E15" i="2"/>
  <c r="E9" i="2"/>
  <c r="D15" i="2"/>
  <c r="D14" i="2"/>
  <c r="D9" i="2"/>
  <c r="C15" i="2"/>
  <c r="C14" i="2"/>
  <c r="C9" i="2"/>
  <c r="B15" i="2"/>
  <c r="B14" i="2"/>
  <c r="B9" i="2"/>
  <c r="N20" i="2"/>
  <c r="N19" i="2"/>
  <c r="N18" i="2"/>
  <c r="N17" i="2"/>
  <c r="N16" i="2"/>
  <c r="N8" i="2"/>
  <c r="N10" i="2"/>
  <c r="N11" i="2"/>
  <c r="N12" i="2"/>
  <c r="N13" i="2"/>
  <c r="N7" i="2"/>
  <c r="M22" i="2"/>
  <c r="A21" i="2"/>
  <c r="A15" i="2"/>
  <c r="A14" i="2"/>
  <c r="A13" i="2"/>
  <c r="A11" i="2"/>
  <c r="A10" i="2"/>
  <c r="L22" i="2"/>
  <c r="K22" i="2"/>
  <c r="J22" i="2"/>
  <c r="I22" i="2"/>
  <c r="H22" i="2"/>
  <c r="G22" i="2"/>
  <c r="B22" i="2"/>
  <c r="A9" i="2"/>
  <c r="A8" i="2"/>
  <c r="A7" i="2"/>
  <c r="A6" i="2"/>
  <c r="N15" i="2" l="1"/>
  <c r="N14" i="2"/>
  <c r="N9" i="2"/>
  <c r="F22" i="2"/>
  <c r="E22" i="2"/>
  <c r="D22" i="2"/>
  <c r="C22" i="2"/>
  <c r="N22" i="2" l="1"/>
</calcChain>
</file>

<file path=xl/sharedStrings.xml><?xml version="1.0" encoding="utf-8"?>
<sst xmlns="http://schemas.openxmlformats.org/spreadsheetml/2006/main" count="25" uniqueCount="25">
  <si>
    <t>SISTEMA INTERMUNICIPAL DE AGUAS Y SANEAMIENTO DE MONCLOVA Y FRONTERA COAHUILA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</si>
  <si>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</si>
  <si>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</si>
  <si>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</si>
  <si>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</si>
  <si>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</si>
  <si>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</si>
  <si>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</si>
  <si>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</si>
  <si>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</si>
  <si>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</si>
  <si>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</si>
  <si>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ACUMULADO</t>
  </si>
  <si>
    <t>TOTAL INGRESOS</t>
  </si>
  <si>
    <t>DICIEMBRE</t>
  </si>
  <si>
    <t>Ingresos por Contratación</t>
  </si>
  <si>
    <t xml:space="preserve">ESTADISTICAS E INDICADORES SOBRE INGRESOS </t>
  </si>
  <si>
    <t>Servicios de Vactor y/o Vacon</t>
  </si>
  <si>
    <t>Laboratorio</t>
  </si>
  <si>
    <t>Rezago de Saneamiento</t>
  </si>
  <si>
    <t>Otros Saneamientos</t>
  </si>
  <si>
    <t>Agua para pipa</t>
  </si>
  <si>
    <t>AL 31 DE DICIEMBRE DE 2018</t>
  </si>
  <si>
    <t>RESPONSABLE: C.P. Enrique Hernandez Plata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</si>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</sst>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0" fontId="2" fillId="0" borderId="0" xfId="0" applyFont="1" applyAlignment="1">
      <alignment horizontal="right"/>
    </xf>
    <xf numFmtId="4" fontId="2" fillId="0" borderId="6" xfId="0" applyNumberFormat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73894231034532"/>
          <c:y val="3.8711006901406053E-2"/>
          <c:w val="0.84125800107286397"/>
          <c:h val="0.94894327642251053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5"/>
              <c:layout>
                <c:manualLayout>
                  <c:x val="0"/>
                  <c:y val="-1.77777805428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6316016650555169E-17"/>
                  <c:y val="-1.9753089492071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77777805428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129592938615558E-3"/>
                  <c:y val="-1.77777805428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8086395292410378E-3"/>
                  <c:y val="-4.3456796882558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7129592938615558E-3"/>
                  <c:y val="0.15802471593657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INGRESOS!$B$22:$M$22</c:f>
              <c:numCache>
                <c:formatCode>#,##0.00</c:formatCode>
                <c:ptCount val="12"/>
                <c:pt idx="0">
                  <c:v>20124392</c:v>
                </c:pt>
                <c:pt idx="1">
                  <c:v>18439004</c:v>
                </c:pt>
                <c:pt idx="2">
                  <c:v>19379017</c:v>
                </c:pt>
                <c:pt idx="3">
                  <c:v>28171841</c:v>
                </c:pt>
                <c:pt idx="4">
                  <c:v>21238346</c:v>
                </c:pt>
                <c:pt idx="5">
                  <c:v>23155002</c:v>
                </c:pt>
                <c:pt idx="6">
                  <c:v>22577793</c:v>
                </c:pt>
                <c:pt idx="7">
                  <c:v>26805636</c:v>
                </c:pt>
                <c:pt idx="8">
                  <c:v>21759405</c:v>
                </c:pt>
                <c:pt idx="9">
                  <c:v>22320479</c:v>
                </c:pt>
                <c:pt idx="10">
                  <c:v>19353413</c:v>
                </c:pt>
                <c:pt idx="11">
                  <c:v>44132955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gapDepth val="0"/>
        <c:shape val="box"/>
        <c:axId val="164168832"/>
        <c:axId val="164170368"/>
        <c:axId val="0"/>
      </c:bar3DChart>
      <c:catAx>
        <c:axId val="16416883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one"/>
        <c:crossAx val="164170368"/>
        <c:crosses val="autoZero"/>
        <c:auto val="1"/>
        <c:lblAlgn val="ctr"/>
        <c:lblOffset val="100"/>
        <c:noMultiLvlLbl val="0"/>
      </c:catAx>
      <c:valAx>
        <c:axId val="164170368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4168832"/>
        <c:crosses val="autoZero"/>
        <c:crossBetween val="between"/>
        <c:majorUnit val="5000000"/>
      </c:valAx>
    </c:plotArea>
    <c:plotVisOnly val="1"/>
    <c:dispBlanksAs val="gap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209777</xdr:colOff>
      <xdr:row>22</xdr:row>
      <xdr:rowOff>117645</xdr:rowOff>
    </xdr:from>
    <xdr:to>
      <xdr:col>13</xdr:col>
      <xdr:colOff>759732</xdr:colOff>
      <xdr:row>55</xdr:row>
      <xdr:rowOff>174341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643511</xdr:colOff>
      <xdr:row>34</xdr:row>
      <xdr:rowOff>130699</xdr:rowOff>
    </xdr:from>
    <xdr:ext cx="356893" cy="1458219"/>
    <xdr:sp macro="" textlink="">
      <xdr:nvSpPr>
        <xdr:cNvPr id="3" name="2 CuadroTexto"/>
        <xdr:cNvSpPr txBox="1"/>
      </xdr:nvSpPr>
      <xdr:spPr>
        <a:xfrm>
          <a:off x="4272082" y="7036324"/>
          <a:ext cx="356893" cy="1458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endParaRPr lang="es-MX" sz="1800" b="1"/>
        </a:p>
      </xdr:txBody>
    </xdr:sp>
    <xdr:clientData/>
  </xdr:oneCellAnchor>
  <xdr:oneCellAnchor>
    <xdr:from>
      <xdr:col>5</xdr:col>
      <xdr:colOff>162333</xdr:colOff>
      <xdr:row>36</xdr:row>
      <xdr:rowOff>36851</xdr:rowOff>
    </xdr:from>
    <xdr:ext cx="356893" cy="1581149"/>
    <xdr:sp macro="" textlink="">
      <xdr:nvSpPr>
        <xdr:cNvPr id="5" name="4 CuadroTexto"/>
        <xdr:cNvSpPr txBox="1"/>
      </xdr:nvSpPr>
      <xdr:spPr>
        <a:xfrm>
          <a:off x="5763940" y="7135244"/>
          <a:ext cx="356893" cy="1581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endParaRPr lang="es-MX" sz="1800" b="1"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384187</xdr:colOff>
      <xdr:row>35</xdr:row>
      <xdr:rowOff>109494</xdr:rowOff>
    </xdr:from>
    <xdr:ext cx="356893" cy="1458219"/>
    <xdr:sp macro="" textlink="">
      <xdr:nvSpPr>
        <xdr:cNvPr id="6" name="5 CuadroTexto"/>
        <xdr:cNvSpPr txBox="1"/>
      </xdr:nvSpPr>
      <xdr:spPr>
        <a:xfrm>
          <a:off x="4999276" y="7015119"/>
          <a:ext cx="356893" cy="1458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endParaRPr lang="es-MX" sz="1800" b="1"/>
        </a:p>
      </xdr:txBody>
    </xdr:sp>
    <xdr:clientData/>
  </xdr:oneCellAnchor>
  <xdr:oneCellAnchor>
    <xdr:from>
      <xdr:col>5</xdr:col>
      <xdr:colOff>737056</xdr:colOff>
      <xdr:row>38</xdr:row>
      <xdr:rowOff>102052</xdr:rowOff>
    </xdr:from>
    <xdr:ext cx="873125" cy="1791608"/>
    <xdr:sp macro="" textlink="">
      <xdr:nvSpPr>
        <xdr:cNvPr id="7" name="6 CuadroTexto"/>
        <xdr:cNvSpPr txBox="1"/>
      </xdr:nvSpPr>
      <xdr:spPr>
        <a:xfrm>
          <a:off x="6338663" y="7585981"/>
          <a:ext cx="873125" cy="17916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 b="0" i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s-MX" sz="1800" b="1">
              <a:latin typeface="+mn-lt"/>
              <a:ea typeface="+mn-ea"/>
              <a:cs typeface="+mn-cs"/>
            </a:rPr>
            <a:t>21,238,346.00</a:t>
          </a:r>
        </a:p>
      </xdr:txBody>
    </xdr:sp>
    <xdr:clientData/>
  </xdr:oneCellAnchor>
  <xdr:twoCellAnchor>
    <xdr:from>
      <xdr:col>3</xdr:col>
      <xdr:colOff>711546</xdr:colOff>
      <xdr:row>37</xdr:row>
      <xdr:rowOff>40004</xdr:rowOff>
    </xdr:from>
    <xdr:to>
      <xdr:col>4</xdr:col>
      <xdr:colOff>169511</xdr:colOff>
      <xdr:row>51</xdr:row>
      <xdr:rowOff>169729</xdr:rowOff>
    </xdr:to>
    <xdr:sp macro="" textlink="">
      <xdr:nvSpPr>
        <xdr:cNvPr id="8" name="1 CuadroTexto"/>
        <xdr:cNvSpPr txBox="1"/>
      </xdr:nvSpPr>
      <xdr:spPr>
        <a:xfrm rot="21409436">
          <a:off x="4340117" y="7331165"/>
          <a:ext cx="444483" cy="2828475"/>
        </a:xfrm>
        <a:prstGeom prst="rect">
          <a:avLst/>
        </a:prstGeom>
      </xdr:spPr>
      <xdr:txBody>
        <a:bodyPr vert="vert270"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800" b="1"/>
            <a:t>18,439,004.00</a:t>
          </a:r>
        </a:p>
      </xdr:txBody>
    </xdr:sp>
    <xdr:clientData/>
  </xdr:twoCellAnchor>
  <xdr:twoCellAnchor>
    <xdr:from>
      <xdr:col>4</xdr:col>
      <xdr:colOff>410361</xdr:colOff>
      <xdr:row>36</xdr:row>
      <xdr:rowOff>44996</xdr:rowOff>
    </xdr:from>
    <xdr:to>
      <xdr:col>4</xdr:col>
      <xdr:colOff>854844</xdr:colOff>
      <xdr:row>50</xdr:row>
      <xdr:rowOff>174721</xdr:rowOff>
    </xdr:to>
    <xdr:sp macro="" textlink="">
      <xdr:nvSpPr>
        <xdr:cNvPr id="9" name="1 CuadroTexto"/>
        <xdr:cNvSpPr txBox="1"/>
      </xdr:nvSpPr>
      <xdr:spPr>
        <a:xfrm rot="21409436">
          <a:off x="5025450" y="7143389"/>
          <a:ext cx="444483" cy="2828475"/>
        </a:xfrm>
        <a:prstGeom prst="rect">
          <a:avLst/>
        </a:prstGeom>
      </xdr:spPr>
      <xdr:txBody>
        <a:bodyPr vert="vert270" wrap="square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800" b="1"/>
            <a:t>19,379,017.00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3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235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0.24393</cdr:x>
      <cdr:y>0.40434</cdr:y>
    </cdr:from>
    <cdr:to>
      <cdr:x>0.27558</cdr:x>
      <cdr:y>0.84427</cdr:y>
    </cdr:to>
    <cdr:sp macro="" textlink="">
      <cdr:nvSpPr>
        <cdr:cNvPr id="247" name="246 CuadroTexto"/>
        <cdr:cNvSpPr txBox="1"/>
      </cdr:nvSpPr>
      <cdr:spPr>
        <a:xfrm xmlns:a="http://schemas.openxmlformats.org/drawingml/2006/main" rot="21409436">
          <a:off x="3425645" y="2599664"/>
          <a:ext cx="444483" cy="2828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r>
            <a:rPr lang="es-MX" sz="1800" b="1"/>
            <a:t>20,124,392.00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9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4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4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0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0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461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462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463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2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2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7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7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3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3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692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693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5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5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0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1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6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6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923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924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8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8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4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4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9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9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15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115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156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1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1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7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7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2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3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1385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38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38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4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4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50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50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56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56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61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1617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61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67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67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3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3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9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9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1847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84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84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1850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1851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1852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1853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91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91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96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96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02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02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082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2083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14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14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19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20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25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25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2313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2314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37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37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43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43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48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48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54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254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60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60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66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66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71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72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2775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277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3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83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9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89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95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95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300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3007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00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06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06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12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12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18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18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3237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323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23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29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29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35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35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41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41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3468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3469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470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52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52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58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58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64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64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3699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3700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0.23585</cdr:x>
      <cdr:y>0.25795</cdr:y>
    </cdr:from>
    <cdr:to>
      <cdr:x>0.2675</cdr:x>
      <cdr:y>0.69788</cdr:y>
    </cdr:to>
    <cdr:sp macro="" textlink="">
      <cdr:nvSpPr>
        <cdr:cNvPr id="3701" name="246 CuadroTexto"/>
        <cdr:cNvSpPr txBox="1"/>
      </cdr:nvSpPr>
      <cdr:spPr>
        <a:xfrm xmlns:a="http://schemas.openxmlformats.org/drawingml/2006/main" rot="21409436">
          <a:off x="3312215" y="1658457"/>
          <a:ext cx="444483" cy="282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3702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3703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3704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3705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0.59399</cdr:x>
      <cdr:y>0.91536</cdr:y>
    </cdr:from>
    <cdr:to>
      <cdr:x>0.64715</cdr:x>
      <cdr:y>0.94771</cdr:y>
    </cdr:to>
    <cdr:sp macro="" textlink="">
      <cdr:nvSpPr>
        <cdr:cNvPr id="3706" name="59 CuadroTexto"/>
        <cdr:cNvSpPr txBox="1"/>
      </cdr:nvSpPr>
      <cdr:spPr>
        <a:xfrm xmlns:a="http://schemas.openxmlformats.org/drawingml/2006/main">
          <a:off x="7538065" y="5930080"/>
          <a:ext cx="674627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+mn-lt"/>
              <a:ea typeface="+mn-ea"/>
              <a:cs typeface="+mn-cs"/>
            </a:rPr>
            <a:t>AGOSTO</a:t>
          </a:r>
        </a:p>
      </cdr:txBody>
    </cdr:sp>
  </cdr:relSizeAnchor>
  <cdr:relSizeAnchor xmlns:cdr="http://schemas.openxmlformats.org/drawingml/2006/chartDrawing">
    <cdr:from>
      <cdr:x>0.64821</cdr:x>
      <cdr:y>0.93463</cdr:y>
    </cdr:from>
    <cdr:to>
      <cdr:x>0.70137</cdr:x>
      <cdr:y>0.96698</cdr:y>
    </cdr:to>
    <cdr:sp macro="" textlink="">
      <cdr:nvSpPr>
        <cdr:cNvPr id="3707" name="59 CuadroTexto"/>
        <cdr:cNvSpPr txBox="1"/>
      </cdr:nvSpPr>
      <cdr:spPr>
        <a:xfrm xmlns:a="http://schemas.openxmlformats.org/drawingml/2006/main">
          <a:off x="9026071" y="5998482"/>
          <a:ext cx="740234" cy="207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SEPTIEMBRE</a:t>
          </a:r>
        </a:p>
      </cdr:txBody>
    </cdr:sp>
  </cdr:relSizeAnchor>
  <cdr:relSizeAnchor xmlns:cdr="http://schemas.openxmlformats.org/drawingml/2006/chartDrawing">
    <cdr:from>
      <cdr:x>0.71417</cdr:x>
      <cdr:y>0.94356</cdr:y>
    </cdr:from>
    <cdr:to>
      <cdr:x>0.76733</cdr:x>
      <cdr:y>0.97591</cdr:y>
    </cdr:to>
    <cdr:sp macro="" textlink="">
      <cdr:nvSpPr>
        <cdr:cNvPr id="3708" name="59 CuadroTexto"/>
        <cdr:cNvSpPr txBox="1"/>
      </cdr:nvSpPr>
      <cdr:spPr>
        <a:xfrm xmlns:a="http://schemas.openxmlformats.org/drawingml/2006/main">
          <a:off x="9944554" y="6066518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OCTUBRE</a:t>
          </a:r>
        </a:p>
      </cdr:txBody>
    </cdr:sp>
  </cdr:relSizeAnchor>
  <cdr:relSizeAnchor xmlns:cdr="http://schemas.openxmlformats.org/drawingml/2006/chartDrawing">
    <cdr:from>
      <cdr:x>0.76792</cdr:x>
      <cdr:y>0.95354</cdr:y>
    </cdr:from>
    <cdr:to>
      <cdr:x>0.82108</cdr:x>
      <cdr:y>0.98589</cdr:y>
    </cdr:to>
    <cdr:sp macro="" textlink="">
      <cdr:nvSpPr>
        <cdr:cNvPr id="3709" name="59 CuadroTexto"/>
        <cdr:cNvSpPr txBox="1"/>
      </cdr:nvSpPr>
      <cdr:spPr>
        <a:xfrm xmlns:a="http://schemas.openxmlformats.org/drawingml/2006/main">
          <a:off x="10692997" y="6130695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NOVIEMBRE</a:t>
          </a:r>
        </a:p>
      </cdr:txBody>
    </cdr:sp>
  </cdr:relSizeAnchor>
  <cdr:relSizeAnchor xmlns:cdr="http://schemas.openxmlformats.org/drawingml/2006/chartDrawing">
    <cdr:from>
      <cdr:x>0.8298</cdr:x>
      <cdr:y>0.96765</cdr:y>
    </cdr:from>
    <cdr:to>
      <cdr:x>0.88296</cdr:x>
      <cdr:y>1</cdr:y>
    </cdr:to>
    <cdr:sp macro="" textlink="">
      <cdr:nvSpPr>
        <cdr:cNvPr id="3710" name="59 CuadroTexto"/>
        <cdr:cNvSpPr txBox="1"/>
      </cdr:nvSpPr>
      <cdr:spPr>
        <a:xfrm xmlns:a="http://schemas.openxmlformats.org/drawingml/2006/main">
          <a:off x="11554732" y="6221384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DICIEMBRE</a:t>
          </a:r>
        </a:p>
      </cdr:txBody>
    </cdr:sp>
  </cdr:relSizeAnchor>
  <cdr:relSizeAnchor xmlns:cdr="http://schemas.openxmlformats.org/drawingml/2006/chartDrawing">
    <cdr:from>
      <cdr:x>0.39404</cdr:x>
      <cdr:y>0.39345</cdr:y>
    </cdr:from>
    <cdr:to>
      <cdr:x>0.42569</cdr:x>
      <cdr:y>0.83146</cdr:y>
    </cdr:to>
    <cdr:sp macro="" textlink="">
      <cdr:nvSpPr>
        <cdr:cNvPr id="3711" name="1 CuadroTexto"/>
        <cdr:cNvSpPr txBox="1"/>
      </cdr:nvSpPr>
      <cdr:spPr>
        <a:xfrm xmlns:a="http://schemas.openxmlformats.org/drawingml/2006/main">
          <a:off x="5533849" y="2529631"/>
          <a:ext cx="444483" cy="2816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 anchorCtr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/>
          <a:r>
            <a:rPr lang="es-MX" sz="1800" b="1"/>
            <a:t>2</a:t>
          </a:r>
          <a:r>
            <a:rPr lang="es-MX" sz="1800" b="1">
              <a:latin typeface="+mn-lt"/>
              <a:ea typeface="+mn-ea"/>
              <a:cs typeface="+mn-cs"/>
            </a:rPr>
            <a:t>8,171,841.00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76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76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82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82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87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87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393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3935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99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99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05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05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10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11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4165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416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416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22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22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28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28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34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34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439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4397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45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45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51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51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57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57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4626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4627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68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68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74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74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80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80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485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4857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485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91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91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97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97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03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03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5087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508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508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14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14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20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20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26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26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5318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5319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5320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37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37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43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43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49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49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5549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5550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5551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5552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5553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5554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5555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61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61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67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67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72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72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578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5785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84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84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90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90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95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95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6014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6015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07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07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13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13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18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18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624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624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30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30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36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36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41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41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6474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6475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53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53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59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59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64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64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670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670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6706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76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76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82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82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87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88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6935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693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693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99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99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05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05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11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11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716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7167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716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22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22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28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28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34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34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7397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739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0.23585</cdr:x>
      <cdr:y>0.25795</cdr:y>
    </cdr:from>
    <cdr:to>
      <cdr:x>0.2675</cdr:x>
      <cdr:y>0.69788</cdr:y>
    </cdr:to>
    <cdr:sp macro="" textlink="">
      <cdr:nvSpPr>
        <cdr:cNvPr id="7399" name="246 CuadroTexto"/>
        <cdr:cNvSpPr txBox="1"/>
      </cdr:nvSpPr>
      <cdr:spPr>
        <a:xfrm xmlns:a="http://schemas.openxmlformats.org/drawingml/2006/main" rot="21409436">
          <a:off x="3312215" y="1658457"/>
          <a:ext cx="444483" cy="282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7400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7401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7402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7403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0.59399</cdr:x>
      <cdr:y>0.91536</cdr:y>
    </cdr:from>
    <cdr:to>
      <cdr:x>0.64715</cdr:x>
      <cdr:y>0.94771</cdr:y>
    </cdr:to>
    <cdr:sp macro="" textlink="">
      <cdr:nvSpPr>
        <cdr:cNvPr id="7404" name="59 CuadroTexto"/>
        <cdr:cNvSpPr txBox="1"/>
      </cdr:nvSpPr>
      <cdr:spPr>
        <a:xfrm xmlns:a="http://schemas.openxmlformats.org/drawingml/2006/main">
          <a:off x="7538065" y="5930080"/>
          <a:ext cx="674627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+mn-lt"/>
              <a:ea typeface="+mn-ea"/>
              <a:cs typeface="+mn-cs"/>
            </a:rPr>
            <a:t>AGOSTO</a:t>
          </a:r>
        </a:p>
      </cdr:txBody>
    </cdr:sp>
  </cdr:relSizeAnchor>
  <cdr:relSizeAnchor xmlns:cdr="http://schemas.openxmlformats.org/drawingml/2006/chartDrawing">
    <cdr:from>
      <cdr:x>0.64821</cdr:x>
      <cdr:y>0.93463</cdr:y>
    </cdr:from>
    <cdr:to>
      <cdr:x>0.70137</cdr:x>
      <cdr:y>0.96698</cdr:y>
    </cdr:to>
    <cdr:sp macro="" textlink="">
      <cdr:nvSpPr>
        <cdr:cNvPr id="7405" name="59 CuadroTexto"/>
        <cdr:cNvSpPr txBox="1"/>
      </cdr:nvSpPr>
      <cdr:spPr>
        <a:xfrm xmlns:a="http://schemas.openxmlformats.org/drawingml/2006/main">
          <a:off x="9026071" y="5998482"/>
          <a:ext cx="740234" cy="207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SEPTIEMBRE</a:t>
          </a:r>
        </a:p>
      </cdr:txBody>
    </cdr:sp>
  </cdr:relSizeAnchor>
  <cdr:relSizeAnchor xmlns:cdr="http://schemas.openxmlformats.org/drawingml/2006/chartDrawing">
    <cdr:from>
      <cdr:x>0.71417</cdr:x>
      <cdr:y>0.94356</cdr:y>
    </cdr:from>
    <cdr:to>
      <cdr:x>0.76733</cdr:x>
      <cdr:y>0.97591</cdr:y>
    </cdr:to>
    <cdr:sp macro="" textlink="">
      <cdr:nvSpPr>
        <cdr:cNvPr id="7406" name="59 CuadroTexto"/>
        <cdr:cNvSpPr txBox="1"/>
      </cdr:nvSpPr>
      <cdr:spPr>
        <a:xfrm xmlns:a="http://schemas.openxmlformats.org/drawingml/2006/main">
          <a:off x="9944554" y="6066518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OCTUBRE</a:t>
          </a:r>
        </a:p>
      </cdr:txBody>
    </cdr:sp>
  </cdr:relSizeAnchor>
  <cdr:relSizeAnchor xmlns:cdr="http://schemas.openxmlformats.org/drawingml/2006/chartDrawing">
    <cdr:from>
      <cdr:x>0.76792</cdr:x>
      <cdr:y>0.95354</cdr:y>
    </cdr:from>
    <cdr:to>
      <cdr:x>0.82108</cdr:x>
      <cdr:y>0.98589</cdr:y>
    </cdr:to>
    <cdr:sp macro="" textlink="">
      <cdr:nvSpPr>
        <cdr:cNvPr id="7407" name="59 CuadroTexto"/>
        <cdr:cNvSpPr txBox="1"/>
      </cdr:nvSpPr>
      <cdr:spPr>
        <a:xfrm xmlns:a="http://schemas.openxmlformats.org/drawingml/2006/main">
          <a:off x="10692997" y="6130695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NOVIEMBRE</a:t>
          </a:r>
        </a:p>
      </cdr:txBody>
    </cdr:sp>
  </cdr:relSizeAnchor>
  <cdr:relSizeAnchor xmlns:cdr="http://schemas.openxmlformats.org/drawingml/2006/chartDrawing">
    <cdr:from>
      <cdr:x>0.8298</cdr:x>
      <cdr:y>0.96765</cdr:y>
    </cdr:from>
    <cdr:to>
      <cdr:x>0.88296</cdr:x>
      <cdr:y>1</cdr:y>
    </cdr:to>
    <cdr:sp macro="" textlink="">
      <cdr:nvSpPr>
        <cdr:cNvPr id="7408" name="59 CuadroTexto"/>
        <cdr:cNvSpPr txBox="1"/>
      </cdr:nvSpPr>
      <cdr:spPr>
        <a:xfrm xmlns:a="http://schemas.openxmlformats.org/drawingml/2006/main">
          <a:off x="11554732" y="6221384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DICIEMBRE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lina.gallegos/AppData/Local/Microsoft/Windows/Temporary%20Internet%20Files/Content.Outlook/3VCBSM8Q/NUEVO%20ICAI/ICAI%202014/ICA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21 FRACC XXIII"/>
      <sheetName val="ART. 21 FRACC XLI"/>
      <sheetName val="ART.21 FRACCXLI"/>
    </sheetNames>
    <sheetDataSet>
      <sheetData sheetId="0" refreshError="1"/>
      <sheetData sheetId="1" refreshError="1">
        <row r="6">
          <cell r="A6" t="str">
            <v>CONCEPTO DE INGRESO</v>
          </cell>
        </row>
        <row r="7">
          <cell r="A7" t="str">
            <v>Servicios de Agua</v>
          </cell>
        </row>
        <row r="8">
          <cell r="A8" t="str">
            <v>Servicios de Drenaje</v>
          </cell>
        </row>
        <row r="9">
          <cell r="A9" t="str">
            <v>Ingresos  por Rezagos</v>
          </cell>
        </row>
        <row r="10">
          <cell r="A10" t="str">
            <v>Agua Residual</v>
          </cell>
        </row>
        <row r="11">
          <cell r="A11" t="str">
            <v>Saneamiento</v>
          </cell>
        </row>
        <row r="13">
          <cell r="A13" t="str">
            <v>Ingresos por Reconexión</v>
          </cell>
        </row>
        <row r="14">
          <cell r="A14" t="str">
            <v>Servicios Diversos</v>
          </cell>
        </row>
        <row r="15">
          <cell r="A15" t="str">
            <v>ingresos Varios</v>
          </cell>
        </row>
        <row r="16">
          <cell r="A16" t="str">
            <v>Bonificaciones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4" zoomScaleNormal="84" workbookViewId="0">
      <selection sqref="A1:N1"/>
    </sheetView>
  </sheetViews>
  <sheetFormatPr baseColWidth="10" defaultRowHeight="15" x14ac:dyDescent="0.25"/>
  <cols>
    <col min="1" max="1" width="24.85546875" customWidth="1"/>
    <col min="2" max="13" width="14.7109375" customWidth="1"/>
    <col min="14" max="14" width="15" customWidth="1"/>
    <col min="15" max="15" width="16.7109375" customWidth="1"/>
    <col min="16" max="16" width="13.140625" customWidth="1"/>
  </cols>
  <sheetData>
    <row r="1" spans="1:16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3"/>
    </row>
    <row r="2" spans="1:16" ht="15.75" customHeight="1" x14ac:dyDescent="0.2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5"/>
    </row>
    <row r="3" spans="1:16" ht="15.75" customHeight="1" x14ac:dyDescent="0.2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5"/>
    </row>
    <row r="4" spans="1:16" ht="15.75" customHeight="1" x14ac:dyDescent="0.25">
      <c r="A4" s="14" t="s">
        <v>23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4"/>
      <c r="P4" s="5"/>
    </row>
    <row r="5" spans="1:16" ht="19.5" customHeight="1" x14ac:dyDescent="0.2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5"/>
    </row>
    <row r="6" spans="1:16" ht="25.5" customHeight="1" x14ac:dyDescent="0.25">
      <c r="A6" s="7" t="str">
        <f>'[1]ART. 21 FRACC XLI'!A6</f>
        <v>CONCEPTO DE INGRESO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14</v>
      </c>
      <c r="N6" s="7" t="s">
        <v>12</v>
      </c>
    </row>
    <row r="7" spans="1:16" ht="15.75" thickBot="1" x14ac:dyDescent="0.3">
      <c r="A7" s="8" t="str">
        <f>'[1]ART. 21 FRACC XLI'!A7</f>
        <v>Servicios de Agua</v>
      </c>
      <c r="B7" s="9">
        <v>10139235</v>
      </c>
      <c r="C7" s="9">
        <v>9185127</v>
      </c>
      <c r="D7" s="9">
        <v>9685482</v>
      </c>
      <c r="E7" s="9">
        <v>11330784</v>
      </c>
      <c r="F7" s="9">
        <v>11191180</v>
      </c>
      <c r="G7" s="9">
        <v>12666504</v>
      </c>
      <c r="H7" s="9">
        <v>11664429</v>
      </c>
      <c r="I7" s="9">
        <v>12962321</v>
      </c>
      <c r="J7" s="9">
        <v>12079978</v>
      </c>
      <c r="K7" s="9">
        <v>10810390</v>
      </c>
      <c r="L7" s="9">
        <v>10186873</v>
      </c>
      <c r="M7" s="9">
        <v>11397379</v>
      </c>
      <c r="N7" s="9">
        <f>SUM(B7:M7)</f>
        <v>133299682</v>
      </c>
    </row>
    <row r="8" spans="1:16" ht="15.75" thickBot="1" x14ac:dyDescent="0.3">
      <c r="A8" s="8" t="str">
        <f>'[1]ART. 21 FRACC XLI'!A8</f>
        <v>Servicios de Drenaje</v>
      </c>
      <c r="B8" s="10">
        <v>2476871</v>
      </c>
      <c r="C8" s="10">
        <v>2190555</v>
      </c>
      <c r="D8" s="9">
        <v>2298210</v>
      </c>
      <c r="E8" s="9">
        <v>2877160</v>
      </c>
      <c r="F8" s="9">
        <v>2826926</v>
      </c>
      <c r="G8" s="9">
        <v>3171847</v>
      </c>
      <c r="H8" s="9">
        <v>2808879</v>
      </c>
      <c r="I8" s="9">
        <v>3144317</v>
      </c>
      <c r="J8" s="9">
        <v>3028364</v>
      </c>
      <c r="K8" s="9">
        <v>2788998</v>
      </c>
      <c r="L8" s="9">
        <v>2502797</v>
      </c>
      <c r="M8" s="9">
        <v>2733150</v>
      </c>
      <c r="N8" s="9">
        <f t="shared" ref="N8:N21" si="0">SUM(B8:M8)</f>
        <v>32848074</v>
      </c>
    </row>
    <row r="9" spans="1:16" ht="15.75" thickBot="1" x14ac:dyDescent="0.3">
      <c r="A9" s="8" t="str">
        <f>'[1]ART. 21 FRACC XLI'!A9</f>
        <v>Ingresos  por Rezagos</v>
      </c>
      <c r="B9" s="10">
        <f>5235259+1042975</f>
        <v>6278234</v>
      </c>
      <c r="C9" s="10">
        <f>4538598+936291</f>
        <v>5474889</v>
      </c>
      <c r="D9" s="9">
        <f>5755730+1172165</f>
        <v>6927895</v>
      </c>
      <c r="E9" s="9">
        <f>6481272+972146</f>
        <v>7453418</v>
      </c>
      <c r="F9" s="9">
        <f>5148967+1034421</f>
        <v>6183388</v>
      </c>
      <c r="G9" s="9">
        <f>5208695+1044911</f>
        <v>6253606</v>
      </c>
      <c r="H9" s="9">
        <f>5818877+1287427</f>
        <v>7106304</v>
      </c>
      <c r="I9" s="9">
        <f>5954084+1215466</f>
        <v>7169550</v>
      </c>
      <c r="J9" s="9">
        <f>4878120+970241</f>
        <v>5848361</v>
      </c>
      <c r="K9" s="9">
        <f>6000294+1298267</f>
        <v>7298561</v>
      </c>
      <c r="L9" s="9">
        <f>4856890+1062499</f>
        <v>5919389</v>
      </c>
      <c r="M9" s="9">
        <f>19347699+1838383</f>
        <v>21186082</v>
      </c>
      <c r="N9" s="9">
        <f t="shared" si="0"/>
        <v>93099677</v>
      </c>
    </row>
    <row r="10" spans="1:16" ht="15.75" thickBot="1" x14ac:dyDescent="0.3">
      <c r="A10" s="8" t="str">
        <f>'[1]ART. 21 FRACC XLI'!A10</f>
        <v>Agua Residual</v>
      </c>
      <c r="B10" s="10">
        <v>0</v>
      </c>
      <c r="C10" s="10">
        <v>1133276</v>
      </c>
      <c r="D10" s="9">
        <v>0</v>
      </c>
      <c r="E10" s="9">
        <v>5809817</v>
      </c>
      <c r="F10" s="9">
        <v>0</v>
      </c>
      <c r="G10" s="9">
        <v>0</v>
      </c>
      <c r="H10" s="9">
        <v>0</v>
      </c>
      <c r="I10" s="9">
        <v>1207805</v>
      </c>
      <c r="J10" s="9">
        <v>0</v>
      </c>
      <c r="K10" s="9">
        <v>0</v>
      </c>
      <c r="L10" s="9">
        <v>0</v>
      </c>
      <c r="M10" s="9">
        <v>7231114</v>
      </c>
      <c r="N10" s="9">
        <f t="shared" si="0"/>
        <v>15382012</v>
      </c>
    </row>
    <row r="11" spans="1:16" ht="15.75" thickBot="1" x14ac:dyDescent="0.3">
      <c r="A11" s="8" t="str">
        <f>'[1]ART. 21 FRACC XLI'!A11</f>
        <v>Saneamiento</v>
      </c>
      <c r="B11" s="10">
        <v>312989</v>
      </c>
      <c r="C11" s="10">
        <v>268252</v>
      </c>
      <c r="D11" s="9">
        <v>339128</v>
      </c>
      <c r="E11" s="9">
        <v>310370</v>
      </c>
      <c r="F11" s="9">
        <v>251996</v>
      </c>
      <c r="G11" s="9">
        <v>355412</v>
      </c>
      <c r="H11" s="9">
        <v>237574</v>
      </c>
      <c r="I11" s="9">
        <v>246492</v>
      </c>
      <c r="J11" s="9">
        <v>373035</v>
      </c>
      <c r="K11" s="9">
        <v>311501</v>
      </c>
      <c r="L11" s="9">
        <v>305246</v>
      </c>
      <c r="M11" s="9">
        <v>475361</v>
      </c>
      <c r="N11" s="9">
        <f t="shared" si="0"/>
        <v>3787356</v>
      </c>
    </row>
    <row r="12" spans="1:16" ht="15.75" thickBot="1" x14ac:dyDescent="0.3">
      <c r="A12" s="8" t="s">
        <v>15</v>
      </c>
      <c r="B12" s="10">
        <v>428798</v>
      </c>
      <c r="C12" s="10">
        <v>276988</v>
      </c>
      <c r="D12" s="9">
        <v>179821</v>
      </c>
      <c r="E12" s="9">
        <v>437209</v>
      </c>
      <c r="F12" s="9">
        <v>273667</v>
      </c>
      <c r="G12" s="9">
        <v>344571</v>
      </c>
      <c r="H12" s="9">
        <v>280130</v>
      </c>
      <c r="I12" s="9">
        <v>957482</v>
      </c>
      <c r="J12" s="9">
        <v>375019</v>
      </c>
      <c r="K12" s="9">
        <v>299683</v>
      </c>
      <c r="L12" s="9">
        <v>120227</v>
      </c>
      <c r="M12" s="9">
        <v>222440</v>
      </c>
      <c r="N12" s="9">
        <f t="shared" si="0"/>
        <v>4196035</v>
      </c>
    </row>
    <row r="13" spans="1:16" ht="15.75" thickBot="1" x14ac:dyDescent="0.3">
      <c r="A13" s="8" t="str">
        <f>'[1]ART. 21 FRACC XLI'!A13</f>
        <v>Ingresos por Reconexión</v>
      </c>
      <c r="B13" s="10">
        <v>198394</v>
      </c>
      <c r="C13" s="10">
        <v>168278</v>
      </c>
      <c r="D13" s="9">
        <v>181950</v>
      </c>
      <c r="E13" s="9">
        <v>184197</v>
      </c>
      <c r="F13" s="9">
        <v>218602</v>
      </c>
      <c r="G13" s="9">
        <v>156660</v>
      </c>
      <c r="H13" s="9">
        <v>164681</v>
      </c>
      <c r="I13" s="9">
        <v>159519</v>
      </c>
      <c r="J13" s="9">
        <v>139485</v>
      </c>
      <c r="K13" s="9">
        <v>137130</v>
      </c>
      <c r="L13" s="9">
        <v>138869</v>
      </c>
      <c r="M13" s="9">
        <v>119909</v>
      </c>
      <c r="N13" s="9">
        <f t="shared" si="0"/>
        <v>1967674</v>
      </c>
    </row>
    <row r="14" spans="1:16" ht="15.75" thickBot="1" x14ac:dyDescent="0.3">
      <c r="A14" s="8" t="str">
        <f>'[1]ART. 21 FRACC XLI'!A14</f>
        <v>Servicios Diversos</v>
      </c>
      <c r="B14" s="10">
        <f>126940+364349+31684</f>
        <v>522973</v>
      </c>
      <c r="C14" s="10">
        <f>15+570585+35504</f>
        <v>606104</v>
      </c>
      <c r="D14" s="9">
        <f>162416+392269+38492</f>
        <v>593177</v>
      </c>
      <c r="E14" s="9">
        <f>1722+307951+44928</f>
        <v>354601</v>
      </c>
      <c r="F14" s="9">
        <f>391455+340606+50251</f>
        <v>782312</v>
      </c>
      <c r="G14" s="9">
        <f>281806+251714+46592</f>
        <v>580112</v>
      </c>
      <c r="H14" s="9">
        <f>106384+289486+49438</f>
        <v>445308</v>
      </c>
      <c r="I14" s="9">
        <f>745980+314882+43176</f>
        <v>1104038</v>
      </c>
      <c r="J14" s="9">
        <f>703504+167318+48238</f>
        <v>919060</v>
      </c>
      <c r="K14" s="9">
        <f>399170+312958+48874</f>
        <v>761002</v>
      </c>
      <c r="L14" s="9">
        <f>758198+183715+46308</f>
        <v>988221</v>
      </c>
      <c r="M14" s="9">
        <f>501860+223571+37850</f>
        <v>763281</v>
      </c>
      <c r="N14" s="9">
        <f t="shared" si="0"/>
        <v>8420189</v>
      </c>
    </row>
    <row r="15" spans="1:16" ht="15.75" thickBot="1" x14ac:dyDescent="0.3">
      <c r="A15" s="8" t="str">
        <f>'[1]ART. 21 FRACC XLI'!A15</f>
        <v>ingresos Varios</v>
      </c>
      <c r="B15" s="10">
        <f>96567+367119+42995</f>
        <v>506681</v>
      </c>
      <c r="C15" s="10">
        <f>88841+197316+53051</f>
        <v>339208</v>
      </c>
      <c r="D15" s="9">
        <f>84673+185324+82231</f>
        <v>352228</v>
      </c>
      <c r="E15" s="9">
        <f>104941+151984+35351</f>
        <v>292276</v>
      </c>
      <c r="F15" s="9">
        <f>193803+238584+68134</f>
        <v>500521</v>
      </c>
      <c r="G15" s="9">
        <f>165889+193162+495413</f>
        <v>854464</v>
      </c>
      <c r="H15" s="9">
        <f>187960+196544+544895</f>
        <v>929399</v>
      </c>
      <c r="I15" s="9">
        <f>131424+235824+250171</f>
        <v>617419</v>
      </c>
      <c r="J15" s="9">
        <f>122575+191891+113065</f>
        <v>427531</v>
      </c>
      <c r="K15" s="9">
        <f>81628+194410+85358</f>
        <v>361396</v>
      </c>
      <c r="L15" s="9">
        <f>82486+216628+108133</f>
        <v>407247</v>
      </c>
      <c r="M15" s="9">
        <f>117532+318126+97503</f>
        <v>533161</v>
      </c>
      <c r="N15" s="9">
        <f t="shared" si="0"/>
        <v>6121531</v>
      </c>
    </row>
    <row r="16" spans="1:16" ht="15.75" thickBot="1" x14ac:dyDescent="0.3">
      <c r="A16" s="8" t="s">
        <v>17</v>
      </c>
      <c r="B16" s="10">
        <v>647161</v>
      </c>
      <c r="C16" s="10">
        <v>133259</v>
      </c>
      <c r="D16" s="9">
        <v>167423</v>
      </c>
      <c r="E16" s="9">
        <v>467847</v>
      </c>
      <c r="F16" s="9">
        <v>296998</v>
      </c>
      <c r="G16" s="9">
        <v>265953</v>
      </c>
      <c r="H16" s="9">
        <v>228164</v>
      </c>
      <c r="I16" s="9">
        <v>862858</v>
      </c>
      <c r="J16" s="9">
        <v>125643</v>
      </c>
      <c r="K16" s="9">
        <v>833391</v>
      </c>
      <c r="L16" s="9">
        <v>215316</v>
      </c>
      <c r="M16" s="9">
        <v>653119</v>
      </c>
      <c r="N16" s="9">
        <f t="shared" si="0"/>
        <v>4897132</v>
      </c>
    </row>
    <row r="17" spans="1:14" ht="15.75" thickBot="1" x14ac:dyDescent="0.3">
      <c r="A17" s="8" t="s">
        <v>18</v>
      </c>
      <c r="B17" s="10">
        <v>69762</v>
      </c>
      <c r="C17" s="10">
        <v>39168</v>
      </c>
      <c r="D17" s="9">
        <v>75000</v>
      </c>
      <c r="E17" s="9">
        <v>112582</v>
      </c>
      <c r="F17" s="9">
        <v>116693</v>
      </c>
      <c r="G17" s="9">
        <v>54124</v>
      </c>
      <c r="H17" s="9">
        <v>117157</v>
      </c>
      <c r="I17" s="9">
        <v>67534</v>
      </c>
      <c r="J17" s="9">
        <v>38499</v>
      </c>
      <c r="K17" s="9">
        <v>100352</v>
      </c>
      <c r="L17" s="9">
        <v>107488</v>
      </c>
      <c r="M17" s="9">
        <v>147497</v>
      </c>
      <c r="N17" s="9">
        <f t="shared" si="0"/>
        <v>1045856</v>
      </c>
    </row>
    <row r="18" spans="1:14" ht="15.75" thickBot="1" x14ac:dyDescent="0.3">
      <c r="A18" s="8" t="s">
        <v>19</v>
      </c>
      <c r="B18" s="10">
        <v>10981</v>
      </c>
      <c r="C18" s="10">
        <v>36345</v>
      </c>
      <c r="D18" s="9">
        <v>38559</v>
      </c>
      <c r="E18" s="9">
        <v>48746</v>
      </c>
      <c r="F18" s="9">
        <v>10375</v>
      </c>
      <c r="G18" s="9">
        <v>21674</v>
      </c>
      <c r="H18" s="9">
        <v>86751</v>
      </c>
      <c r="I18" s="9">
        <v>48867</v>
      </c>
      <c r="J18" s="9">
        <v>18885</v>
      </c>
      <c r="K18" s="9">
        <v>57003</v>
      </c>
      <c r="L18" s="9">
        <v>19092</v>
      </c>
      <c r="M18" s="9">
        <v>155457</v>
      </c>
      <c r="N18" s="9">
        <f t="shared" si="0"/>
        <v>552735</v>
      </c>
    </row>
    <row r="19" spans="1:14" ht="15.75" thickBot="1" x14ac:dyDescent="0.3">
      <c r="A19" s="8" t="s">
        <v>20</v>
      </c>
      <c r="B19" s="10">
        <v>89710</v>
      </c>
      <c r="C19" s="10">
        <v>41168</v>
      </c>
      <c r="D19" s="9">
        <v>65268</v>
      </c>
      <c r="E19" s="9">
        <v>92073</v>
      </c>
      <c r="F19" s="9">
        <v>59309</v>
      </c>
      <c r="G19" s="9">
        <v>114758</v>
      </c>
      <c r="H19" s="9">
        <v>139248</v>
      </c>
      <c r="I19" s="9">
        <v>132201</v>
      </c>
      <c r="J19" s="9">
        <v>79406</v>
      </c>
      <c r="K19" s="9">
        <v>105102</v>
      </c>
      <c r="L19" s="9">
        <v>56957</v>
      </c>
      <c r="M19" s="9">
        <v>48449</v>
      </c>
      <c r="N19" s="9">
        <f t="shared" si="0"/>
        <v>1023649</v>
      </c>
    </row>
    <row r="20" spans="1:14" ht="15.75" thickBot="1" x14ac:dyDescent="0.3">
      <c r="A20" s="8" t="s">
        <v>21</v>
      </c>
      <c r="B20" s="10">
        <v>32918</v>
      </c>
      <c r="C20" s="10">
        <v>12211</v>
      </c>
      <c r="D20" s="9">
        <v>39209</v>
      </c>
      <c r="E20" s="9">
        <v>46582</v>
      </c>
      <c r="F20" s="9">
        <v>51450</v>
      </c>
      <c r="G20" s="9">
        <v>65789</v>
      </c>
      <c r="H20" s="9">
        <v>73375</v>
      </c>
      <c r="I20" s="9">
        <v>52117</v>
      </c>
      <c r="J20" s="9">
        <v>15784</v>
      </c>
      <c r="K20" s="9">
        <v>30215</v>
      </c>
      <c r="L20" s="9">
        <v>36025</v>
      </c>
      <c r="M20" s="9">
        <v>29718</v>
      </c>
      <c r="N20" s="9">
        <f t="shared" si="0"/>
        <v>485393</v>
      </c>
    </row>
    <row r="21" spans="1:14" ht="15.75" thickBot="1" x14ac:dyDescent="0.3">
      <c r="A21" s="8" t="str">
        <f>'[1]ART. 21 FRACC XLI'!A16</f>
        <v>Bonificaciones</v>
      </c>
      <c r="B21" s="10">
        <v>-1590315</v>
      </c>
      <c r="C21" s="10">
        <v>-1465824</v>
      </c>
      <c r="D21" s="9">
        <v>-1564333</v>
      </c>
      <c r="E21" s="9">
        <v>-1645821</v>
      </c>
      <c r="F21" s="9">
        <v>-1525071</v>
      </c>
      <c r="G21" s="9">
        <v>-1750472</v>
      </c>
      <c r="H21" s="9">
        <v>-1703606</v>
      </c>
      <c r="I21" s="9">
        <v>-1926884</v>
      </c>
      <c r="J21" s="9">
        <v>-1709645</v>
      </c>
      <c r="K21" s="9">
        <v>-1574245</v>
      </c>
      <c r="L21" s="9">
        <v>-1650334</v>
      </c>
      <c r="M21" s="9">
        <v>-1563162</v>
      </c>
      <c r="N21" s="9">
        <f t="shared" si="0"/>
        <v>-19669712</v>
      </c>
    </row>
    <row r="22" spans="1:14" ht="24" customHeight="1" thickBot="1" x14ac:dyDescent="0.3">
      <c r="A22" s="11" t="s">
        <v>13</v>
      </c>
      <c r="B22" s="12">
        <f t="shared" ref="B22:N22" si="1">SUM(B7:B21)</f>
        <v>20124392</v>
      </c>
      <c r="C22" s="12">
        <f t="shared" si="1"/>
        <v>18439004</v>
      </c>
      <c r="D22" s="12">
        <f t="shared" si="1"/>
        <v>19379017</v>
      </c>
      <c r="E22" s="12">
        <f t="shared" si="1"/>
        <v>28171841</v>
      </c>
      <c r="F22" s="12">
        <f t="shared" si="1"/>
        <v>21238346</v>
      </c>
      <c r="G22" s="12">
        <f t="shared" si="1"/>
        <v>23155002</v>
      </c>
      <c r="H22" s="12">
        <f t="shared" si="1"/>
        <v>22577793</v>
      </c>
      <c r="I22" s="12">
        <f t="shared" si="1"/>
        <v>26805636</v>
      </c>
      <c r="J22" s="12">
        <f t="shared" si="1"/>
        <v>21759405</v>
      </c>
      <c r="K22" s="12">
        <f t="shared" si="1"/>
        <v>22320479</v>
      </c>
      <c r="L22" s="12">
        <f t="shared" si="1"/>
        <v>19353413</v>
      </c>
      <c r="M22" s="12">
        <f t="shared" si="1"/>
        <v>44132955</v>
      </c>
      <c r="N22" s="12">
        <f t="shared" si="1"/>
        <v>287457283</v>
      </c>
    </row>
    <row r="23" spans="1:14" ht="15.75" thickTop="1" x14ac:dyDescent="0.25"/>
  </sheetData>
  <mergeCells count="5">
    <mergeCell ref="A1:N1"/>
    <mergeCell ref="A2:N2"/>
    <mergeCell ref="A3:N3"/>
    <mergeCell ref="A4:N4"/>
    <mergeCell ref="A5:N5"/>
  </mergeCells>
  <pageMargins left="1.4960629921259843" right="0.70866141732283472" top="0.74803149606299213" bottom="0.74803149606299213" header="0.35433070866141736" footer="0.31496062992125984"/>
  <pageSetup paperSize="190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:F28"/>
    </sheetView>
  </sheetViews>
  <sheetFormatPr baseColWidth="10" defaultRowHeight="15" x14ac:dyDescent="0.25"/>
  <sheetData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G30" sqref="G30"/>
    </sheetView>
  </sheetViews>
  <sheetFormatPr baseColWidth="10" defaultRowHeight="15" x14ac:dyDescent="0.25"/>
  <cols>
    <col min="4" max="4" width="11.42578125" style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</vt:lpstr>
      <vt:lpstr>HOJA</vt:lpstr>
      <vt:lpstr>HOJA2</vt:lpstr>
      <vt:lpstr>INGRESOS!Área_de_impresión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Isabel Gamez</dc:creator>
  <cp:lastModifiedBy>Manuela Margarita Lopez Nañez</cp:lastModifiedBy>
  <cp:lastPrinted>2019-01-09T22:02:04Z</cp:lastPrinted>
  <dcterms:created xsi:type="dcterms:W3CDTF">2014-10-15T20:38:19Z</dcterms:created>
  <dcterms:modified xsi:type="dcterms:W3CDTF">2019-01-11T17:42:35Z</dcterms:modified>
</cp:coreProperties>
</file>